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kuuvaraus" sheetId="1" state="visible" r:id="rId1"/>
    <sheet xmlns:r="http://schemas.openxmlformats.org/officeDocument/2006/relationships" name="Yhteenveto" sheetId="2" state="visible" r:id="rId2"/>
    <sheet xmlns:r="http://schemas.openxmlformats.org/officeDocument/2006/relationships" name="Oletukset" sheetId="3" state="visible" r:id="rId3"/>
    <sheet xmlns:r="http://schemas.openxmlformats.org/officeDocument/2006/relationships" name="Ohj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.MM.YYYY"/>
    <numFmt numFmtId="166" formatCode="# ##0.00 [$€-1]"/>
    <numFmt numFmtId="167" formatCode="0.00&quot;%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E293B"/>
      <sz val="11"/>
    </font>
    <font>
      <name val="Calibri"/>
      <sz val="9"/>
    </font>
    <font>
      <name val="Calibri"/>
      <b val="1"/>
      <sz val="9"/>
    </font>
    <font>
      <name val="Calibri"/>
      <i val="1"/>
      <sz val="9"/>
    </font>
    <font>
      <name val="Calibri"/>
      <color rgb="000F766E"/>
      <sz val="9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right" vertical="center"/>
    </xf>
    <xf numFmtId="1" fontId="3" fillId="4" borderId="1" applyAlignment="1" pivotButton="0" quotePrefix="0" xfId="0">
      <alignment horizontal="center" vertical="center"/>
    </xf>
    <xf numFmtId="167" fontId="3" fillId="4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right" vertical="center"/>
    </xf>
    <xf numFmtId="0" fontId="0" fillId="0" borderId="4" pivotButton="0" quotePrefix="0" xfId="0"/>
    <xf numFmtId="166" fontId="4" fillId="7" borderId="1" applyAlignment="1" pivotButton="0" quotePrefix="0" xfId="0">
      <alignment horizontal="right" vertical="center"/>
    </xf>
    <xf numFmtId="167" fontId="4" fillId="7" borderId="1" applyAlignment="1" pivotButton="0" quotePrefix="0" xfId="0">
      <alignment horizontal="right" vertical="center"/>
    </xf>
    <xf numFmtId="1" fontId="4" fillId="7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7" fontId="3" fillId="5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right" vertical="center"/>
    </xf>
    <xf numFmtId="1" fontId="3" fillId="6" borderId="1" applyAlignment="1" pivotButton="0" quotePrefix="0" xfId="0">
      <alignment horizontal="right" vertical="center"/>
    </xf>
    <xf numFmtId="49" fontId="3" fillId="6" borderId="1" applyAlignment="1" pivotButton="0" quotePrefix="0" xfId="0">
      <alignment horizontal="right" vertical="center"/>
    </xf>
    <xf numFmtId="0" fontId="6" fillId="0" borderId="0" pivotButton="0" quotePrefix="0" xfId="0"/>
    <xf numFmtId="0" fontId="8" fillId="0" borderId="0" pivotButton="0" quotePrefix="0" xfId="0"/>
    <xf numFmtId="0" fontId="7" fillId="0" borderId="0" pivotButton="0" quotePrefix="0" xfId="0"/>
    <xf numFmtId="166" fontId="0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/>
    </xf>
    <xf numFmtId="0" fontId="9" fillId="6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3" fillId="6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Myynti vs. Takuuvaraus asiakkaittain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'Yhteenveto'!G17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'Yhteenveto'!$F$18:$F$27</f>
            </numRef>
          </cat>
          <val>
            <numRef>
              <f>'Yhteenveto'!$G$18:$G$27</f>
            </numRef>
          </val>
        </ser>
        <ser>
          <idx val="1"/>
          <order val="1"/>
          <tx>
            <strRef>
              <f>'Yhteenveto'!H17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'Yhteenveto'!$F$18:$F$27</f>
            </numRef>
          </cat>
          <val>
            <numRef>
              <f>'Yhteenveto'!$H$18:$H$27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Asiakas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Varausten riittävyysjakauma</a:t>
            </a:r>
          </a:p>
        </rich>
      </tx>
    </title>
    <plotArea>
      <pieChart>
        <varyColors val="1"/>
        <ser>
          <idx val="0"/>
          <order val="0"/>
          <tx>
            <strRef>
              <f>'Yhteenveto'!K18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'Yhteenveto'!$J$19:$J$20</f>
            </numRef>
          </cat>
          <val>
            <numRef>
              <f>'Yhteenveto'!$K$19:$K$20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16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0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24" customWidth="1" min="4" max="4"/>
    <col width="18" customWidth="1" min="5" max="5"/>
    <col width="12" customWidth="1" min="6" max="6"/>
    <col width="13" customWidth="1" min="7" max="7"/>
    <col width="18" customWidth="1" min="8" max="8"/>
    <col width="18" customWidth="1" min="9" max="9"/>
    <col width="14" customWidth="1" min="10" max="10"/>
    <col width="20" customWidth="1" min="11" max="11"/>
    <col width="16" customWidth="1" min="12" max="12"/>
    <col width="12" customWidth="1" min="13" max="13"/>
    <col width="24" customWidth="1" min="14" max="14"/>
  </cols>
  <sheetData>
    <row r="1" ht="30" customHeight="1">
      <c r="A1" s="1" t="inlineStr">
        <is>
          <t>TAKUUVARAUKSEN LASKENTA – TOIMITUSERÄT JA PROJEKTIT</t>
        </is>
      </c>
    </row>
    <row r="2" ht="40" customHeight="1">
      <c r="A2" s="2" t="inlineStr">
        <is>
          <t>Toimituspäivä</t>
        </is>
      </c>
      <c r="B2" s="2" t="inlineStr">
        <is>
          <t>Asiakas</t>
        </is>
      </c>
      <c r="C2" s="2" t="inlineStr">
        <is>
          <t>Kaupunki</t>
        </is>
      </c>
      <c r="D2" s="2" t="inlineStr">
        <is>
          <t>Tuote / Projekti</t>
        </is>
      </c>
      <c r="E2" s="2" t="inlineStr">
        <is>
          <t>Myyntisumma
alv 0 %</t>
        </is>
      </c>
      <c r="F2" s="2" t="inlineStr">
        <is>
          <t>Takuuaika
(kk)</t>
        </is>
      </c>
      <c r="G2" s="2" t="inlineStr">
        <is>
          <t>Arvioitu
kust. %</t>
        </is>
      </c>
      <c r="H2" s="2" t="inlineStr">
        <is>
          <t>Ennustettu
takuukust. €</t>
        </is>
      </c>
      <c r="I2" s="2" t="inlineStr">
        <is>
          <t>Toteutuneet
takuukulut €</t>
        </is>
      </c>
      <c r="J2" s="2" t="inlineStr">
        <is>
          <t>Varaus-
prosentti %</t>
        </is>
      </c>
      <c r="K2" s="2" t="inlineStr">
        <is>
          <t>Laskennallinen
takuuvaraus €</t>
        </is>
      </c>
      <c r="L2" s="2" t="inlineStr">
        <is>
          <t>Erotus €
(varaus-tot.)</t>
        </is>
      </c>
      <c r="M2" s="2" t="inlineStr">
        <is>
          <t>Status</t>
        </is>
      </c>
      <c r="N2" s="2" t="inlineStr">
        <is>
          <t>Kommentti</t>
        </is>
      </c>
    </row>
    <row r="3" ht="18" customHeight="1">
      <c r="A3" s="3" t="n">
        <v>46037</v>
      </c>
      <c r="B3" s="4" t="inlineStr">
        <is>
          <t>Mikko Oy</t>
        </is>
      </c>
      <c r="C3" s="4" t="inlineStr">
        <is>
          <t>Helsinki</t>
        </is>
      </c>
      <c r="D3" s="4" t="inlineStr">
        <is>
          <t>Teollisuuskone A1</t>
        </is>
      </c>
      <c r="E3" s="5" t="n">
        <v>38500</v>
      </c>
      <c r="F3" s="6" t="n">
        <v>24</v>
      </c>
      <c r="G3" s="7" t="n">
        <v>3.5</v>
      </c>
      <c r="H3" s="8">
        <f>E3*G3/100</f>
        <v/>
      </c>
      <c r="I3" s="5" t="n">
        <v>820</v>
      </c>
      <c r="J3" s="7" t="n">
        <v>4</v>
      </c>
      <c r="K3" s="8">
        <f>E3*J3/100</f>
        <v/>
      </c>
      <c r="L3" s="8">
        <f>K3-I3</f>
        <v/>
      </c>
      <c r="M3" s="9">
        <f>IF(L3&gt;=0,"Riittävä","Alivaraus")</f>
        <v/>
      </c>
      <c r="N3" s="4" t="inlineStr"/>
    </row>
    <row r="4" ht="18" customHeight="1">
      <c r="A4" s="3" t="n">
        <v>46050</v>
      </c>
      <c r="B4" s="4" t="inlineStr">
        <is>
          <t>Anni Rakennuspalvelu Oy</t>
        </is>
      </c>
      <c r="C4" s="4" t="inlineStr">
        <is>
          <t>Espoo</t>
        </is>
      </c>
      <c r="D4" s="4" t="inlineStr">
        <is>
          <t>Rakennusprojekti B</t>
        </is>
      </c>
      <c r="E4" s="5" t="n">
        <v>27400</v>
      </c>
      <c r="F4" s="6" t="n">
        <v>36</v>
      </c>
      <c r="G4" s="7" t="n">
        <v>5</v>
      </c>
      <c r="H4" s="10">
        <f>E4*G4/100</f>
        <v/>
      </c>
      <c r="I4" s="5" t="n">
        <v>0</v>
      </c>
      <c r="J4" s="7" t="n">
        <v>5.5</v>
      </c>
      <c r="K4" s="10">
        <f>E4*J4/100</f>
        <v/>
      </c>
      <c r="L4" s="10">
        <f>K4-I4</f>
        <v/>
      </c>
      <c r="M4" s="11">
        <f>IF(L4&gt;=0,"Riittävä","Alivaraus")</f>
        <v/>
      </c>
      <c r="N4" s="4" t="inlineStr"/>
    </row>
    <row r="5" ht="18" customHeight="1">
      <c r="A5" s="3" t="n">
        <v>46063</v>
      </c>
      <c r="B5" s="4" t="inlineStr">
        <is>
          <t>Juha Sähkö Ky</t>
        </is>
      </c>
      <c r="C5" s="4" t="inlineStr">
        <is>
          <t>Tampere</t>
        </is>
      </c>
      <c r="D5" s="4" t="inlineStr">
        <is>
          <t>Sähköasennus C2</t>
        </is>
      </c>
      <c r="E5" s="5" t="n">
        <v>12800</v>
      </c>
      <c r="F5" s="6" t="n">
        <v>12</v>
      </c>
      <c r="G5" s="7" t="n">
        <v>2</v>
      </c>
      <c r="H5" s="8">
        <f>E5*G5/100</f>
        <v/>
      </c>
      <c r="I5" s="5" t="n">
        <v>310</v>
      </c>
      <c r="J5" s="7" t="n">
        <v>2.5</v>
      </c>
      <c r="K5" s="8">
        <f>E5*J5/100</f>
        <v/>
      </c>
      <c r="L5" s="8">
        <f>K5-I5</f>
        <v/>
      </c>
      <c r="M5" s="9">
        <f>IF(L5&gt;=0,"Riittävä","Alivaraus")</f>
        <v/>
      </c>
      <c r="N5" s="4" t="inlineStr"/>
    </row>
    <row r="6" ht="18" customHeight="1">
      <c r="A6" s="3" t="n">
        <v>46073</v>
      </c>
      <c r="B6" s="4" t="inlineStr">
        <is>
          <t>Laura Tech Oy</t>
        </is>
      </c>
      <c r="C6" s="4" t="inlineStr">
        <is>
          <t>Vantaa</t>
        </is>
      </c>
      <c r="D6" s="4" t="inlineStr">
        <is>
          <t>Ohjelmistoprojekti D</t>
        </is>
      </c>
      <c r="E6" s="5" t="n">
        <v>19900</v>
      </c>
      <c r="F6" s="6" t="n">
        <v>24</v>
      </c>
      <c r="G6" s="7" t="n">
        <v>4</v>
      </c>
      <c r="H6" s="10">
        <f>E6*G6/100</f>
        <v/>
      </c>
      <c r="I6" s="5" t="n">
        <v>540</v>
      </c>
      <c r="J6" s="7" t="n">
        <v>3.5</v>
      </c>
      <c r="K6" s="10">
        <f>E6*J6/100</f>
        <v/>
      </c>
      <c r="L6" s="10">
        <f>K6-I6</f>
        <v/>
      </c>
      <c r="M6" s="11">
        <f>IF(L6&gt;=0,"Riittävä","Alivaraus")</f>
        <v/>
      </c>
      <c r="N6" s="4" t="inlineStr"/>
    </row>
    <row r="7" ht="18" customHeight="1">
      <c r="A7" s="3" t="n">
        <v>46086</v>
      </c>
      <c r="B7" s="4" t="inlineStr">
        <is>
          <t>Antti Huolto Oy</t>
        </is>
      </c>
      <c r="C7" s="4" t="inlineStr">
        <is>
          <t>Oulu</t>
        </is>
      </c>
      <c r="D7" s="4" t="inlineStr">
        <is>
          <t>Huoltolaite E3</t>
        </is>
      </c>
      <c r="E7" s="5" t="n">
        <v>8600</v>
      </c>
      <c r="F7" s="6" t="n">
        <v>12</v>
      </c>
      <c r="G7" s="7" t="n">
        <v>1.5</v>
      </c>
      <c r="H7" s="8">
        <f>E7*G7/100</f>
        <v/>
      </c>
      <c r="I7" s="5" t="n">
        <v>0</v>
      </c>
      <c r="J7" s="7" t="n">
        <v>2</v>
      </c>
      <c r="K7" s="8">
        <f>E7*J7/100</f>
        <v/>
      </c>
      <c r="L7" s="8">
        <f>K7-I7</f>
        <v/>
      </c>
      <c r="M7" s="9">
        <f>IF(L7&gt;=0,"Riittävä","Alivaraus")</f>
        <v/>
      </c>
      <c r="N7" s="4" t="inlineStr"/>
    </row>
    <row r="8" ht="18" customHeight="1">
      <c r="A8" s="3" t="n">
        <v>46099</v>
      </c>
      <c r="B8" s="4" t="inlineStr">
        <is>
          <t>Sanna Kuljetus Oy</t>
        </is>
      </c>
      <c r="C8" s="4" t="inlineStr">
        <is>
          <t>Turku</t>
        </is>
      </c>
      <c r="D8" s="4" t="inlineStr">
        <is>
          <t>Kuljetuskalusto F</t>
        </is>
      </c>
      <c r="E8" s="5" t="n">
        <v>34200</v>
      </c>
      <c r="F8" s="6" t="n">
        <v>36</v>
      </c>
      <c r="G8" s="7" t="n">
        <v>6</v>
      </c>
      <c r="H8" s="10">
        <f>E8*G8/100</f>
        <v/>
      </c>
      <c r="I8" s="5" t="n">
        <v>1240</v>
      </c>
      <c r="J8" s="7" t="n">
        <v>5</v>
      </c>
      <c r="K8" s="10">
        <f>E8*J8/100</f>
        <v/>
      </c>
      <c r="L8" s="10">
        <f>K8-I8</f>
        <v/>
      </c>
      <c r="M8" s="11">
        <f>IF(L8&gt;=0,"Riittävä","Alivaraus")</f>
        <v/>
      </c>
      <c r="N8" s="4" t="inlineStr"/>
    </row>
    <row r="9" ht="18" customHeight="1">
      <c r="A9" s="3" t="n">
        <v>46113</v>
      </c>
      <c r="B9" s="4" t="inlineStr">
        <is>
          <t>Ville Mekaniikka Oy</t>
        </is>
      </c>
      <c r="C9" s="4" t="inlineStr">
        <is>
          <t>Jyväskylä</t>
        </is>
      </c>
      <c r="D9" s="4" t="inlineStr">
        <is>
          <t>Mekaniikkaprojekti G</t>
        </is>
      </c>
      <c r="E9" s="5" t="n">
        <v>22100</v>
      </c>
      <c r="F9" s="6" t="n">
        <v>24</v>
      </c>
      <c r="G9" s="7" t="n">
        <v>3</v>
      </c>
      <c r="H9" s="8">
        <f>E9*G9/100</f>
        <v/>
      </c>
      <c r="I9" s="5" t="n">
        <v>450</v>
      </c>
      <c r="J9" s="7" t="n">
        <v>3.5</v>
      </c>
      <c r="K9" s="8">
        <f>E9*J9/100</f>
        <v/>
      </c>
      <c r="L9" s="8">
        <f>K9-I9</f>
        <v/>
      </c>
      <c r="M9" s="9">
        <f>IF(L9&gt;=0,"Riittävä","Alivaraus")</f>
        <v/>
      </c>
      <c r="N9" s="4" t="inlineStr"/>
    </row>
    <row r="10" ht="18" customHeight="1">
      <c r="A10" s="3" t="n">
        <v>46127</v>
      </c>
      <c r="B10" s="4" t="inlineStr">
        <is>
          <t>Elina Talotekniikka Oy</t>
        </is>
      </c>
      <c r="C10" s="4" t="inlineStr">
        <is>
          <t>Kuopio</t>
        </is>
      </c>
      <c r="D10" s="4" t="inlineStr">
        <is>
          <t>Talotekniikka H4</t>
        </is>
      </c>
      <c r="E10" s="5" t="n">
        <v>16700</v>
      </c>
      <c r="F10" s="6" t="n">
        <v>24</v>
      </c>
      <c r="G10" s="7" t="n">
        <v>4.5</v>
      </c>
      <c r="H10" s="10">
        <f>E10*G10/100</f>
        <v/>
      </c>
      <c r="I10" s="5" t="n">
        <v>0</v>
      </c>
      <c r="J10" s="7" t="n">
        <v>4.5</v>
      </c>
      <c r="K10" s="10">
        <f>E10*J10/100</f>
        <v/>
      </c>
      <c r="L10" s="10">
        <f>K10-I10</f>
        <v/>
      </c>
      <c r="M10" s="11">
        <f>IF(L10&gt;=0,"Riittävä","Alivaraus")</f>
        <v/>
      </c>
      <c r="N10" s="4" t="inlineStr"/>
    </row>
    <row r="11" ht="18" customHeight="1">
      <c r="A11" s="3" t="n">
        <v>46144</v>
      </c>
      <c r="B11" s="4" t="inlineStr">
        <is>
          <t>Jari Components Oy</t>
        </is>
      </c>
      <c r="C11" s="4" t="inlineStr">
        <is>
          <t>Lahti</t>
        </is>
      </c>
      <c r="D11" s="4" t="inlineStr">
        <is>
          <t>Komponenttitoimitus I</t>
        </is>
      </c>
      <c r="E11" s="5" t="n">
        <v>4800</v>
      </c>
      <c r="F11" s="6" t="n">
        <v>12</v>
      </c>
      <c r="G11" s="7" t="n">
        <v>2.5</v>
      </c>
      <c r="H11" s="8">
        <f>E11*G11/100</f>
        <v/>
      </c>
      <c r="I11" s="5" t="n">
        <v>180</v>
      </c>
      <c r="J11" s="7" t="n">
        <v>3</v>
      </c>
      <c r="K11" s="8">
        <f>E11*J11/100</f>
        <v/>
      </c>
      <c r="L11" s="8">
        <f>K11-I11</f>
        <v/>
      </c>
      <c r="M11" s="9">
        <f>IF(L11&gt;=0,"Riittävä","Alivaraus")</f>
        <v/>
      </c>
      <c r="N11" s="4" t="inlineStr"/>
    </row>
    <row r="12" ht="18" customHeight="1">
      <c r="A12" s="3" t="n">
        <v>46162</v>
      </c>
      <c r="B12" s="4" t="inlineStr">
        <is>
          <t>Päivi Service Oy</t>
        </is>
      </c>
      <c r="C12" s="4" t="inlineStr">
        <is>
          <t>Pori</t>
        </is>
      </c>
      <c r="D12" s="4" t="inlineStr">
        <is>
          <t>Palveluprojekti J</t>
        </is>
      </c>
      <c r="E12" s="5" t="n">
        <v>11300</v>
      </c>
      <c r="F12" s="6" t="n">
        <v>24</v>
      </c>
      <c r="G12" s="7" t="n">
        <v>8</v>
      </c>
      <c r="H12" s="10">
        <f>E12*G12/100</f>
        <v/>
      </c>
      <c r="I12" s="5" t="n">
        <v>0</v>
      </c>
      <c r="J12" s="7" t="n">
        <v>7</v>
      </c>
      <c r="K12" s="10">
        <f>E12*J12/100</f>
        <v/>
      </c>
      <c r="L12" s="10">
        <f>K12-I12</f>
        <v/>
      </c>
      <c r="M12" s="11">
        <f>IF(L12&gt;=0,"Riittävä","Alivaraus")</f>
        <v/>
      </c>
      <c r="N12" s="4" t="inlineStr"/>
    </row>
    <row r="13" ht="8" customHeight="1"/>
    <row r="14" ht="18" customHeight="1">
      <c r="C14" s="12" t="inlineStr">
        <is>
          <t>Myyntisummat yhteensä (alv 0 %):</t>
        </is>
      </c>
      <c r="D14" s="13" t="n"/>
      <c r="E14" s="14">
        <f>SUM(E3:E12)</f>
        <v/>
      </c>
    </row>
    <row r="15" ht="18" customHeight="1">
      <c r="C15" s="12" t="inlineStr">
        <is>
          <t>Ennustettu takuukustannus yhteensä:</t>
        </is>
      </c>
      <c r="D15" s="13" t="n"/>
      <c r="E15" s="14">
        <f>SUM(H3:H12)</f>
        <v/>
      </c>
    </row>
    <row r="16" ht="18" customHeight="1">
      <c r="C16" s="12" t="inlineStr">
        <is>
          <t>Toteutuneet takuukulut yhteensä:</t>
        </is>
      </c>
      <c r="D16" s="13" t="n"/>
      <c r="E16" s="14">
        <f>SUM(I3:I12)</f>
        <v/>
      </c>
    </row>
    <row r="17" ht="18" customHeight="1">
      <c r="C17" s="12" t="inlineStr">
        <is>
          <t>Laskennallinen takuuvaraus yhteensä:</t>
        </is>
      </c>
      <c r="D17" s="13" t="n"/>
      <c r="E17" s="14">
        <f>SUM(K3:K12)</f>
        <v/>
      </c>
    </row>
    <row r="18" ht="18" customHeight="1">
      <c r="C18" s="12" t="inlineStr">
        <is>
          <t>Keskimääräinen varausprosentti:</t>
        </is>
      </c>
      <c r="D18" s="13" t="n"/>
      <c r="E18" s="15">
        <f>AVERAGE(J3:J12)</f>
        <v/>
      </c>
    </row>
    <row r="19" ht="18" customHeight="1">
      <c r="C19" s="12" t="inlineStr">
        <is>
          <t>Riittävien varausten määrä:</t>
        </is>
      </c>
      <c r="D19" s="13" t="n"/>
      <c r="E19" s="16">
        <f>COUNTIF(M3:M12,"Riittävä")</f>
        <v/>
      </c>
    </row>
    <row r="20" ht="18" customHeight="1">
      <c r="C20" s="12" t="inlineStr">
        <is>
          <t>Alivarausten määrä:</t>
        </is>
      </c>
      <c r="D20" s="13" t="n"/>
      <c r="E20" s="16">
        <f>COUNTIF(M3:M12,"Alivaraus")</f>
        <v/>
      </c>
    </row>
  </sheetData>
  <mergeCells count="8">
    <mergeCell ref="A1:N1"/>
    <mergeCell ref="C14:D14"/>
    <mergeCell ref="C15:D15"/>
    <mergeCell ref="C16:D16"/>
    <mergeCell ref="C17:D17"/>
    <mergeCell ref="C18:D18"/>
    <mergeCell ref="C19:D19"/>
    <mergeCell ref="C20:D20"/>
  </mergeCells>
  <conditionalFormatting sqref="L3:L12">
    <cfRule type="expression" priority="1" dxfId="0" stopIfTrue="1">
      <formula>L3&gt;=0</formula>
    </cfRule>
    <cfRule type="expression" priority="2" dxfId="1" stopIfTrue="1">
      <formula>L3&lt;0</formula>
    </cfRule>
  </conditionalFormatting>
  <conditionalFormatting sqref="M3:M12">
    <cfRule type="expression" priority="3" dxfId="0" stopIfTrue="1">
      <formula>M3="Riittävä"</formula>
    </cfRule>
    <cfRule type="expression" priority="4" dxfId="1" stopIfTrue="1">
      <formula>M3="Alivaraus"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selection activeCell="A1" sqref="A1"/>
    </sheetView>
  </sheetViews>
  <sheetFormatPr baseColWidth="8" defaultRowHeight="15"/>
  <cols>
    <col width="6" customWidth="1" min="1" max="1"/>
    <col width="38" customWidth="1" min="2" max="2"/>
    <col width="24" customWidth="1" min="3" max="3"/>
    <col width="4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2" customHeight="1">
      <c r="A1" s="1" t="inlineStr">
        <is>
          <t>TAKUUVARAUS – JOHDON YHTEENVETO</t>
        </is>
      </c>
    </row>
    <row r="3" ht="22" customHeight="1">
      <c r="B3" s="17" t="inlineStr">
        <is>
          <t>KPI-MITTARI</t>
        </is>
      </c>
      <c r="C3" s="17" t="inlineStr">
        <is>
          <t>ARVO</t>
        </is>
      </c>
    </row>
    <row r="4" ht="18" customHeight="1">
      <c r="B4" s="18" t="inlineStr">
        <is>
          <t>Kokonaismyynti alv 0 %</t>
        </is>
      </c>
      <c r="C4" s="8">
        <f>SUM(Takuuvaraus!E3:E12)</f>
        <v/>
      </c>
    </row>
    <row r="5" ht="18" customHeight="1">
      <c r="B5" s="19" t="inlineStr">
        <is>
          <t>Ennustettu takuukustannus yhteensä</t>
        </is>
      </c>
      <c r="C5" s="10">
        <f>SUM(Takuuvaraus!H3:H12)</f>
        <v/>
      </c>
    </row>
    <row r="6" ht="18" customHeight="1">
      <c r="B6" s="18" t="inlineStr">
        <is>
          <t>Toteutuneet takuukulut</t>
        </is>
      </c>
      <c r="C6" s="8">
        <f>SUM(Takuuvaraus!I3:I12)</f>
        <v/>
      </c>
    </row>
    <row r="7" ht="18" customHeight="1">
      <c r="B7" s="19" t="inlineStr">
        <is>
          <t>Laskennallinen takuuvaraus</t>
        </is>
      </c>
      <c r="C7" s="10">
        <f>SUM(Takuuvaraus!K3:K12)</f>
        <v/>
      </c>
    </row>
    <row r="8" ht="18" customHeight="1">
      <c r="B8" s="18" t="inlineStr">
        <is>
          <t>Varausaste %</t>
        </is>
      </c>
      <c r="C8" s="20">
        <f>IFERROR(SUM(Takuuvaraus!K3:K12)/SUM(Takuuvaraus!E3:E12)*100,0)</f>
        <v/>
      </c>
    </row>
    <row r="9" ht="18" customHeight="1">
      <c r="B9" s="19" t="inlineStr">
        <is>
          <t>Erotus varaus vs. toteutunut</t>
        </is>
      </c>
      <c r="C9" s="10">
        <f>SUM(Takuuvaraus!K3:K12)-SUM(Takuuvaraus!I3:I12)</f>
        <v/>
      </c>
    </row>
    <row r="10" ht="18" customHeight="1">
      <c r="B10" s="18" t="inlineStr">
        <is>
          <t>Riittävien varausten määrä</t>
        </is>
      </c>
      <c r="C10" s="21">
        <f>COUNTIF(Takuuvaraus!M3:M12,"Riittävä")</f>
        <v/>
      </c>
    </row>
    <row r="11" ht="18" customHeight="1">
      <c r="B11" s="19" t="inlineStr">
        <is>
          <t>Alivarausten määrä</t>
        </is>
      </c>
      <c r="C11" s="22">
        <f>COUNTIF(Takuuvaraus!M3:M12,"Alivaraus")</f>
        <v/>
      </c>
    </row>
    <row r="12" ht="18" customHeight="1">
      <c r="B12" s="18" t="inlineStr">
        <is>
          <t>Keskimääräinen takuukustannus %</t>
        </is>
      </c>
      <c r="C12" s="20">
        <f>AVERAGE(Takuuvaraus!G3:G12)</f>
        <v/>
      </c>
    </row>
    <row r="13" ht="18" customHeight="1">
      <c r="B13" s="19" t="inlineStr">
        <is>
          <t>Varauksen riittävyys (kokonais)</t>
        </is>
      </c>
      <c r="C13" s="23">
        <f>IF(SUM(Takuuvaraus!K3:K12)-SUM(Takuuvaraus!I3:I12)&gt;=0,"Riittävä","Alivaraus")</f>
        <v/>
      </c>
    </row>
    <row r="16" ht="20" customHeight="1">
      <c r="B16" s="24" t="inlineStr">
        <is>
          <t>KAAVIOANALYYSI</t>
        </is>
      </c>
    </row>
    <row r="17">
      <c r="F17" s="25" t="inlineStr">
        <is>
          <t>Asiakas</t>
        </is>
      </c>
      <c r="G17" s="25" t="inlineStr">
        <is>
          <t>Myyntisumma €</t>
        </is>
      </c>
      <c r="H17" s="25" t="inlineStr">
        <is>
          <t>Takuuvaraus €</t>
        </is>
      </c>
    </row>
    <row r="18">
      <c r="F18" s="26" t="inlineStr">
        <is>
          <t>Mikko Oy</t>
        </is>
      </c>
      <c r="G18" s="27" t="n">
        <v>38500</v>
      </c>
      <c r="H18" s="27" t="n">
        <v>1540</v>
      </c>
      <c r="J18" s="25" t="inlineStr">
        <is>
          <t>Status</t>
        </is>
      </c>
      <c r="K18" s="25" t="inlineStr">
        <is>
          <t>Määrä</t>
        </is>
      </c>
    </row>
    <row r="19">
      <c r="F19" s="26" t="inlineStr">
        <is>
          <t>Anni Rakennuspalvelu Oy</t>
        </is>
      </c>
      <c r="G19" s="27" t="n">
        <v>27400</v>
      </c>
      <c r="H19" s="27" t="n">
        <v>1507</v>
      </c>
      <c r="J19" t="inlineStr">
        <is>
          <t>Riittävä</t>
        </is>
      </c>
      <c r="K19" t="n">
        <v>9</v>
      </c>
    </row>
    <row r="20">
      <c r="F20" s="26" t="inlineStr">
        <is>
          <t>Juha Sähkö Ky</t>
        </is>
      </c>
      <c r="G20" s="27" t="n">
        <v>12800</v>
      </c>
      <c r="H20" s="27" t="n">
        <v>320</v>
      </c>
      <c r="J20" t="inlineStr">
        <is>
          <t>Alivaraus</t>
        </is>
      </c>
      <c r="K20" t="n">
        <v>1</v>
      </c>
    </row>
    <row r="21">
      <c r="F21" s="26" t="inlineStr">
        <is>
          <t>Laura Tech Oy</t>
        </is>
      </c>
      <c r="G21" s="27" t="n">
        <v>19900</v>
      </c>
      <c r="H21" s="27" t="n">
        <v>696.5</v>
      </c>
    </row>
    <row r="22">
      <c r="F22" s="26" t="inlineStr">
        <is>
          <t>Antti Huolto Oy</t>
        </is>
      </c>
      <c r="G22" s="27" t="n">
        <v>8600</v>
      </c>
      <c r="H22" s="27" t="n">
        <v>172</v>
      </c>
    </row>
    <row r="23">
      <c r="F23" s="26" t="inlineStr">
        <is>
          <t>Sanna Kuljetus Oy</t>
        </is>
      </c>
      <c r="G23" s="27" t="n">
        <v>34200</v>
      </c>
      <c r="H23" s="27" t="n">
        <v>1710</v>
      </c>
    </row>
    <row r="24">
      <c r="F24" s="26" t="inlineStr">
        <is>
          <t>Ville Mekaniikka Oy</t>
        </is>
      </c>
      <c r="G24" s="27" t="n">
        <v>22100</v>
      </c>
      <c r="H24" s="27" t="n">
        <v>773.5</v>
      </c>
    </row>
    <row r="25">
      <c r="F25" s="26" t="inlineStr">
        <is>
          <t>Elina Talotekniikka Oy</t>
        </is>
      </c>
      <c r="G25" s="27" t="n">
        <v>16700</v>
      </c>
      <c r="H25" s="27" t="n">
        <v>751.5</v>
      </c>
    </row>
    <row r="26">
      <c r="F26" s="26" t="inlineStr">
        <is>
          <t>Jari Components Oy</t>
        </is>
      </c>
      <c r="G26" s="27" t="n">
        <v>4800</v>
      </c>
      <c r="H26" s="27" t="n">
        <v>144</v>
      </c>
    </row>
    <row r="27">
      <c r="F27" s="26" t="inlineStr">
        <is>
          <t>Päivi Service Oy</t>
        </is>
      </c>
      <c r="G27" s="27" t="n">
        <v>11300</v>
      </c>
      <c r="H27" s="27" t="n">
        <v>791</v>
      </c>
    </row>
  </sheetData>
  <mergeCells count="1">
    <mergeCell ref="A1:J1"/>
  </mergeCells>
  <conditionalFormatting sqref="C13">
    <cfRule type="expression" priority="1" dxfId="0" stopIfTrue="1">
      <formula>C13="Riittävä"</formula>
    </cfRule>
    <cfRule type="expression" priority="2" dxfId="1" stopIfTrue="1">
      <formula>C13="Alivaraus"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20" customWidth="1" min="3" max="3"/>
    <col width="20" customWidth="1" min="4" max="4"/>
    <col width="16" customWidth="1" min="5" max="5"/>
    <col width="30" customWidth="1" min="6" max="6"/>
  </cols>
  <sheetData>
    <row r="1" ht="30" customHeight="1">
      <c r="A1" s="1" t="inlineStr">
        <is>
          <t>TAKUUVARAUKSEN LASKENTAOLETUKSET JA PERIAATTEET</t>
        </is>
      </c>
    </row>
    <row r="3" ht="20" customHeight="1">
      <c r="B3" s="24" t="inlineStr">
        <is>
          <t>LASKENNAN OLETUSPARAMETRIT</t>
        </is>
      </c>
    </row>
    <row r="4" ht="20" customHeight="1">
      <c r="B4" s="17" t="inlineStr">
        <is>
          <t>Parametri</t>
        </is>
      </c>
      <c r="C4" s="17" t="inlineStr">
        <is>
          <t>Oletusarvo</t>
        </is>
      </c>
      <c r="D4" s="17" t="inlineStr">
        <is>
          <t>Yksikkö</t>
        </is>
      </c>
      <c r="E4" s="17" t="inlineStr">
        <is>
          <t>Huomio</t>
        </is>
      </c>
    </row>
    <row r="5" ht="18" customHeight="1">
      <c r="B5" s="18" t="inlineStr">
        <is>
          <t>Takuuajan oletuspituus</t>
        </is>
      </c>
      <c r="C5" s="28" t="n">
        <v>24</v>
      </c>
      <c r="D5" s="9" t="inlineStr">
        <is>
          <t>kuukautta</t>
        </is>
      </c>
      <c r="E5" s="29" t="inlineStr">
        <is>
          <t>Voidaan muuttaa toimituserittäin</t>
        </is>
      </c>
      <c r="F5" s="13" t="n"/>
    </row>
    <row r="6" ht="18" customHeight="1">
      <c r="B6" s="19" t="inlineStr">
        <is>
          <t>Oletettu takuukustannus %</t>
        </is>
      </c>
      <c r="C6" s="28" t="n">
        <v>3.5</v>
      </c>
      <c r="D6" s="11" t="inlineStr">
        <is>
          <t>%</t>
        </is>
      </c>
      <c r="E6" s="30" t="inlineStr">
        <is>
          <t>Historiaan perustuva arvio</t>
        </is>
      </c>
      <c r="F6" s="13" t="n"/>
    </row>
    <row r="7" ht="18" customHeight="1">
      <c r="B7" s="18" t="inlineStr">
        <is>
          <t>Varauksen perusprosentti %</t>
        </is>
      </c>
      <c r="C7" s="28" t="n">
        <v>3</v>
      </c>
      <c r="D7" s="9" t="inlineStr">
        <is>
          <t>%</t>
        </is>
      </c>
      <c r="E7" s="29" t="inlineStr">
        <is>
          <t>Kirjanpidollinen varaustaso</t>
        </is>
      </c>
      <c r="F7" s="13" t="n"/>
    </row>
    <row r="8" ht="18" customHeight="1">
      <c r="B8" s="19" t="inlineStr">
        <is>
          <t>ALV-käsittely</t>
        </is>
      </c>
      <c r="C8" s="28" t="inlineStr">
        <is>
          <t>Alv 0 %</t>
        </is>
      </c>
      <c r="D8" s="11" t="inlineStr">
        <is>
          <t>-</t>
        </is>
      </c>
      <c r="E8" s="30" t="inlineStr">
        <is>
          <t>Takuuvaraus lasketaan alv 0% myyntisummasta</t>
        </is>
      </c>
      <c r="F8" s="13" t="n"/>
    </row>
    <row r="9" ht="18" customHeight="1">
      <c r="B9" s="18" t="inlineStr">
        <is>
          <t>Yleinen ALV (huomio)</t>
        </is>
      </c>
      <c r="C9" s="28" t="inlineStr">
        <is>
          <t>25,5 %</t>
        </is>
      </c>
      <c r="D9" s="9" t="inlineStr">
        <is>
          <t>%</t>
        </is>
      </c>
      <c r="E9" s="29" t="inlineStr">
        <is>
          <t>Ei sisällytetä takuuvarauksen perusteeseen</t>
        </is>
      </c>
      <c r="F9" s="13" t="n"/>
    </row>
    <row r="10" ht="18" customHeight="1">
      <c r="B10" s="19" t="inlineStr">
        <is>
          <t>Varovaisuusperiaate</t>
        </is>
      </c>
      <c r="C10" s="28" t="inlineStr">
        <is>
          <t>Sovelletaan</t>
        </is>
      </c>
      <c r="D10" s="11" t="inlineStr">
        <is>
          <t>-</t>
        </is>
      </c>
      <c r="E10" s="30" t="inlineStr">
        <is>
          <t>KPL 3:3 – varovaisuuden periaate</t>
        </is>
      </c>
      <c r="F10" s="13" t="n"/>
    </row>
    <row r="11" ht="18" customHeight="1">
      <c r="B11" s="18" t="inlineStr">
        <is>
          <t>Laskentaperuste</t>
        </is>
      </c>
      <c r="C11" s="28" t="inlineStr">
        <is>
          <t>Myyntisumma alv 0%</t>
        </is>
      </c>
      <c r="D11" s="9" t="inlineStr">
        <is>
          <t>-</t>
        </is>
      </c>
      <c r="E11" s="29" t="inlineStr">
        <is>
          <t>Perusteena nettoliikevaihto per erä</t>
        </is>
      </c>
      <c r="F11" s="13" t="n"/>
    </row>
    <row r="14" ht="20" customHeight="1">
      <c r="B14" s="24" t="inlineStr">
        <is>
          <t>LASKENTAPERIAATE JA OIKEUDELLINEN VIITE</t>
        </is>
      </c>
    </row>
    <row r="15" ht="22" customHeight="1">
      <c r="B15" s="31" t="inlineStr">
        <is>
          <t>Takuuvaraus on kirjanpidollinen varaus, joka kattaa arvioidut tulevat takuukustannukset myydyistä tuotteista tai projekteista.</t>
        </is>
      </c>
      <c r="C15" s="32" t="n"/>
      <c r="D15" s="32" t="n"/>
      <c r="E15" s="32" t="n"/>
      <c r="F15" s="13" t="n"/>
    </row>
    <row r="16" ht="22" customHeight="1">
      <c r="B16" s="33" t="inlineStr">
        <is>
          <t>Varaus tehdään varovaisuuden periaatteen mukaisesti (Kirjanpitolaki 3 luku 3 §).</t>
        </is>
      </c>
      <c r="C16" s="32" t="n"/>
      <c r="D16" s="32" t="n"/>
      <c r="E16" s="32" t="n"/>
      <c r="F16" s="13" t="n"/>
    </row>
    <row r="17" ht="22" customHeight="1">
      <c r="B17" s="31" t="inlineStr">
        <is>
          <t>Laskentakaava: Laskennallinen takuuvaraus = Myyntisumma (alv 0 %) × Varausprosentti %</t>
        </is>
      </c>
      <c r="C17" s="32" t="n"/>
      <c r="D17" s="32" t="n"/>
      <c r="E17" s="32" t="n"/>
      <c r="F17" s="13" t="n"/>
    </row>
    <row r="18" ht="22" customHeight="1">
      <c r="B18" s="33" t="inlineStr">
        <is>
          <t>Ennustettu takuukustannus lasketaan: Myyntisumma × Arvioitu takuukustannus %</t>
        </is>
      </c>
      <c r="C18" s="32" t="n"/>
      <c r="D18" s="32" t="n"/>
      <c r="E18" s="32" t="n"/>
      <c r="F18" s="13" t="n"/>
    </row>
    <row r="19" ht="22" customHeight="1">
      <c r="B19" s="31" t="inlineStr">
        <is>
          <t>Erotus = Laskennallinen takuuvaraus – Toteutuneet takuukulut (positiivinen = riittävä varaus)</t>
        </is>
      </c>
      <c r="C19" s="32" t="n"/>
      <c r="D19" s="32" t="n"/>
      <c r="E19" s="32" t="n"/>
      <c r="F19" s="13" t="n"/>
    </row>
    <row r="20" ht="22" customHeight="1">
      <c r="B20" s="33" t="inlineStr">
        <is>
          <t>Varauksia tulee tarkistaa vähintään tilinpäätöksessä ja verrata toteutuneisiin kuluihin.</t>
        </is>
      </c>
      <c r="C20" s="32" t="n"/>
      <c r="D20" s="32" t="n"/>
      <c r="E20" s="32" t="n"/>
      <c r="F20" s="13" t="n"/>
    </row>
    <row r="21" ht="22" customHeight="1">
      <c r="B21" s="31" t="inlineStr">
        <is>
          <t>ALV-huomio: Takuukulut sisältävät yleensä ALV:n (25,5 %), mutta varaus lasketaan nettona.</t>
        </is>
      </c>
      <c r="C21" s="32" t="n"/>
      <c r="D21" s="32" t="n"/>
      <c r="E21" s="32" t="n"/>
      <c r="F21" s="13" t="n"/>
    </row>
    <row r="22" ht="22" customHeight="1">
      <c r="B22" s="33" t="inlineStr">
        <is>
          <t>Suositus: käytä 24–36 kk historiaa varausprosenttien kalibrointiin.</t>
        </is>
      </c>
      <c r="C22" s="32" t="n"/>
      <c r="D22" s="32" t="n"/>
      <c r="E22" s="32" t="n"/>
      <c r="F22" s="13" t="n"/>
    </row>
  </sheetData>
  <mergeCells count="16">
    <mergeCell ref="A1:F1"/>
    <mergeCell ref="E5:F5"/>
    <mergeCell ref="E6:F6"/>
    <mergeCell ref="E7:F7"/>
    <mergeCell ref="E8:F8"/>
    <mergeCell ref="E9:F9"/>
    <mergeCell ref="E10:F10"/>
    <mergeCell ref="E11:F11"/>
    <mergeCell ref="B15:F15"/>
    <mergeCell ref="B16:F16"/>
    <mergeCell ref="B17:F17"/>
    <mergeCell ref="B18:F18"/>
    <mergeCell ref="B19:F19"/>
    <mergeCell ref="B20:F20"/>
    <mergeCell ref="B21:F21"/>
    <mergeCell ref="B22:F2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50" customWidth="1" min="3" max="3"/>
    <col width="28" customWidth="1" min="4" max="4"/>
    <col width="14" customWidth="1" min="5" max="5"/>
    <col width="14" customWidth="1" min="6" max="6"/>
  </cols>
  <sheetData>
    <row r="1" ht="30" customHeight="1">
      <c r="A1" s="1" t="inlineStr">
        <is>
          <t>KÄYTTÖOHJE – TAKUUVARAUKSEN LASKENTAPOHJA</t>
        </is>
      </c>
    </row>
    <row r="3" ht="20" customHeight="1">
      <c r="B3" s="24" t="inlineStr">
        <is>
          <t>YLEINEN KUVAUS</t>
        </is>
      </c>
    </row>
    <row r="4" ht="42" customHeight="1">
      <c r="B4" s="34" t="inlineStr">
        <is>
          <t>Tämä Excel-pohja on tarkoitettu takuuvarauksen laskentaan ja seurantaan. Syötä tiedot keltaisiin soluihin. Kaavat laskevat automaattisesti ennusteet, varaukset ja erotukset. Pohja sopii kuukausittaiseen tai kvartaalittaiseen seurantaan.</t>
        </is>
      </c>
      <c r="C4" s="32" t="n"/>
      <c r="D4" s="32" t="n"/>
      <c r="E4" s="32" t="n"/>
      <c r="F4" s="13" t="n"/>
    </row>
    <row r="6" ht="20" customHeight="1">
      <c r="B6" s="24" t="inlineStr">
        <is>
          <t>SARAKESELITE – TAKUUVARAUS-VÄLILEHTI</t>
        </is>
      </c>
    </row>
    <row r="7" ht="20" customHeight="1">
      <c r="B7" s="17" t="inlineStr">
        <is>
          <t>Sarake</t>
        </is>
      </c>
      <c r="C7" s="17" t="inlineStr">
        <is>
          <t>Nimi</t>
        </is>
      </c>
      <c r="D7" s="17" t="inlineStr">
        <is>
          <t>Selite</t>
        </is>
      </c>
      <c r="E7" s="17" t="inlineStr">
        <is>
          <t>Tyyppi</t>
        </is>
      </c>
      <c r="F7" s="17" t="inlineStr">
        <is>
          <t>Kaava</t>
        </is>
      </c>
    </row>
    <row r="8" ht="20" customHeight="1">
      <c r="B8" s="35" t="inlineStr">
        <is>
          <t>A</t>
        </is>
      </c>
      <c r="C8" s="18" t="inlineStr">
        <is>
          <t>Toimituspäivä</t>
        </is>
      </c>
      <c r="D8" s="36" t="inlineStr">
        <is>
          <t>Tuotteen/projektin toimituspäivä. Muoto: PP.KK.VVVV.</t>
        </is>
      </c>
      <c r="E8" s="37" t="inlineStr">
        <is>
          <t>Syöttö</t>
        </is>
      </c>
      <c r="F8" s="38" t="inlineStr">
        <is>
          <t>–</t>
        </is>
      </c>
    </row>
    <row r="9" ht="20" customHeight="1">
      <c r="B9" s="39" t="inlineStr">
        <is>
          <t>B</t>
        </is>
      </c>
      <c r="C9" s="19" t="inlineStr">
        <is>
          <t>Asiakas</t>
        </is>
      </c>
      <c r="D9" s="40" t="inlineStr">
        <is>
          <t>Asiakkaan nimi tai yritys.</t>
        </is>
      </c>
      <c r="E9" s="37" t="inlineStr">
        <is>
          <t>Syöttö</t>
        </is>
      </c>
      <c r="F9" s="41" t="inlineStr">
        <is>
          <t>–</t>
        </is>
      </c>
    </row>
    <row r="10" ht="20" customHeight="1">
      <c r="B10" s="35" t="inlineStr">
        <is>
          <t>C</t>
        </is>
      </c>
      <c r="C10" s="18" t="inlineStr">
        <is>
          <t>Kaupunki</t>
        </is>
      </c>
      <c r="D10" s="36" t="inlineStr">
        <is>
          <t>Toimipaikan kaupunki.</t>
        </is>
      </c>
      <c r="E10" s="37" t="inlineStr">
        <is>
          <t>Syöttö</t>
        </is>
      </c>
      <c r="F10" s="38" t="inlineStr">
        <is>
          <t>–</t>
        </is>
      </c>
    </row>
    <row r="11" ht="20" customHeight="1">
      <c r="B11" s="39" t="inlineStr">
        <is>
          <t>D</t>
        </is>
      </c>
      <c r="C11" s="19" t="inlineStr">
        <is>
          <t>Tuote / Projekti</t>
        </is>
      </c>
      <c r="D11" s="40" t="inlineStr">
        <is>
          <t>Tuotteen tai projektin nimi/koodi.</t>
        </is>
      </c>
      <c r="E11" s="37" t="inlineStr">
        <is>
          <t>Syöttö</t>
        </is>
      </c>
      <c r="F11" s="41" t="inlineStr">
        <is>
          <t>–</t>
        </is>
      </c>
    </row>
    <row r="12" ht="20" customHeight="1">
      <c r="B12" s="35" t="inlineStr">
        <is>
          <t>E</t>
        </is>
      </c>
      <c r="C12" s="18" t="inlineStr">
        <is>
          <t>Myyntisumma alv 0%</t>
        </is>
      </c>
      <c r="D12" s="36" t="inlineStr">
        <is>
          <t>Kauppasumma ilman arvonlisäveroa euroina.</t>
        </is>
      </c>
      <c r="E12" s="37" t="inlineStr">
        <is>
          <t>Syöttö</t>
        </is>
      </c>
      <c r="F12" s="38" t="inlineStr">
        <is>
          <t>–</t>
        </is>
      </c>
    </row>
    <row r="13" ht="20" customHeight="1">
      <c r="B13" s="39" t="inlineStr">
        <is>
          <t>F</t>
        </is>
      </c>
      <c r="C13" s="19" t="inlineStr">
        <is>
          <t>Takuuaika (kk)</t>
        </is>
      </c>
      <c r="D13" s="40" t="inlineStr">
        <is>
          <t>Takuuajan pituus kuukausina (esim. 12, 24, 36).</t>
        </is>
      </c>
      <c r="E13" s="37" t="inlineStr">
        <is>
          <t>Syöttö</t>
        </is>
      </c>
      <c r="F13" s="41" t="inlineStr">
        <is>
          <t>–</t>
        </is>
      </c>
    </row>
    <row r="14" ht="20" customHeight="1">
      <c r="B14" s="35" t="inlineStr">
        <is>
          <t>G</t>
        </is>
      </c>
      <c r="C14" s="18" t="inlineStr">
        <is>
          <t>Arvioitu kust. %</t>
        </is>
      </c>
      <c r="D14" s="36" t="inlineStr">
        <is>
          <t>Arvioitu takuukustannus prosentteina myyntisummasta.</t>
        </is>
      </c>
      <c r="E14" s="37" t="inlineStr">
        <is>
          <t>Syöttö</t>
        </is>
      </c>
      <c r="F14" s="38" t="inlineStr">
        <is>
          <t>–</t>
        </is>
      </c>
    </row>
    <row r="15" ht="20" customHeight="1">
      <c r="B15" s="39" t="inlineStr">
        <is>
          <t>H</t>
        </is>
      </c>
      <c r="C15" s="19" t="inlineStr">
        <is>
          <t>Ennustettu kust. €</t>
        </is>
      </c>
      <c r="D15" s="40" t="inlineStr">
        <is>
          <t>Laskettu ennuste takuukustannuksista.</t>
        </is>
      </c>
      <c r="E15" s="42" t="inlineStr">
        <is>
          <t>Kaava</t>
        </is>
      </c>
      <c r="F15" s="41">
        <f>E×G/100</f>
        <v/>
      </c>
    </row>
    <row r="16" ht="20" customHeight="1">
      <c r="B16" s="35" t="inlineStr">
        <is>
          <t>I</t>
        </is>
      </c>
      <c r="C16" s="18" t="inlineStr">
        <is>
          <t>Toteutuneet kulut €</t>
        </is>
      </c>
      <c r="D16" s="36" t="inlineStr">
        <is>
          <t>Todelliset maksetut takuukulut euroina.</t>
        </is>
      </c>
      <c r="E16" s="37" t="inlineStr">
        <is>
          <t>Syöttö</t>
        </is>
      </c>
      <c r="F16" s="38" t="inlineStr">
        <is>
          <t>–</t>
        </is>
      </c>
    </row>
    <row r="17" ht="20" customHeight="1">
      <c r="B17" s="39" t="inlineStr">
        <is>
          <t>J</t>
        </is>
      </c>
      <c r="C17" s="19" t="inlineStr">
        <is>
          <t>Varausprosentti %</t>
        </is>
      </c>
      <c r="D17" s="40" t="inlineStr">
        <is>
          <t>Kirjanpidollinen varausprosentti (voi poiketa arviosta).</t>
        </is>
      </c>
      <c r="E17" s="37" t="inlineStr">
        <is>
          <t>Syöttö</t>
        </is>
      </c>
      <c r="F17" s="41" t="inlineStr">
        <is>
          <t>–</t>
        </is>
      </c>
    </row>
    <row r="18" ht="20" customHeight="1">
      <c r="B18" s="35" t="inlineStr">
        <is>
          <t>K</t>
        </is>
      </c>
      <c r="C18" s="18" t="inlineStr">
        <is>
          <t>Takuuvaraus €</t>
        </is>
      </c>
      <c r="D18" s="36" t="inlineStr">
        <is>
          <t>Laskennallinen takuuvaraus = myynti × varaus%.</t>
        </is>
      </c>
      <c r="E18" s="43" t="inlineStr">
        <is>
          <t>Kaava</t>
        </is>
      </c>
      <c r="F18" s="38">
        <f>E×J/100</f>
        <v/>
      </c>
    </row>
    <row r="19" ht="20" customHeight="1">
      <c r="B19" s="39" t="inlineStr">
        <is>
          <t>L</t>
        </is>
      </c>
      <c r="C19" s="19" t="inlineStr">
        <is>
          <t>Erotus €</t>
        </is>
      </c>
      <c r="D19" s="40" t="inlineStr">
        <is>
          <t>Varauksen ja toteutuneiden kulujen erotus.</t>
        </is>
      </c>
      <c r="E19" s="42" t="inlineStr">
        <is>
          <t>Kaava</t>
        </is>
      </c>
      <c r="F19" s="41">
        <f>K-I</f>
        <v/>
      </c>
    </row>
    <row r="20" ht="20" customHeight="1">
      <c r="B20" s="35" t="inlineStr">
        <is>
          <t>M</t>
        </is>
      </c>
      <c r="C20" s="18" t="inlineStr">
        <is>
          <t>Status</t>
        </is>
      </c>
      <c r="D20" s="36" t="inlineStr">
        <is>
          <t>Riittävä jos erotus ≥ 0, Alivaraus jos &lt; 0.</t>
        </is>
      </c>
      <c r="E20" s="43" t="inlineStr">
        <is>
          <t>Kaava</t>
        </is>
      </c>
      <c r="F20" s="38">
        <f>IF(L≥0,"Riittävä","Alivaraus")</f>
        <v/>
      </c>
    </row>
    <row r="21" ht="20" customHeight="1">
      <c r="B21" s="39" t="inlineStr">
        <is>
          <t>N</t>
        </is>
      </c>
      <c r="C21" s="19" t="inlineStr">
        <is>
          <t>Kommentti</t>
        </is>
      </c>
      <c r="D21" s="40" t="inlineStr">
        <is>
          <t>Vapaa kommenttikenttä lisätiedoille.</t>
        </is>
      </c>
      <c r="E21" s="37" t="inlineStr">
        <is>
          <t>Syöttö</t>
        </is>
      </c>
      <c r="F21" s="41" t="inlineStr">
        <is>
          <t>–</t>
        </is>
      </c>
    </row>
    <row r="24" ht="20" customHeight="1">
      <c r="B24" s="24" t="inlineStr">
        <is>
          <t>TÄRKEÄT HUOMAUTUKSET</t>
        </is>
      </c>
    </row>
    <row r="25" ht="20" customHeight="1">
      <c r="B25" s="31" t="inlineStr">
        <is>
          <t>1. Kaikki syöttökentät on merkitty keltaisella taustalla. ÄLÄ muokkaa kaavasoluja.</t>
        </is>
      </c>
      <c r="C25" s="32" t="n"/>
      <c r="D25" s="32" t="n"/>
      <c r="E25" s="32" t="n"/>
      <c r="F25" s="13" t="n"/>
    </row>
    <row r="26" ht="20" customHeight="1">
      <c r="B26" s="33" t="inlineStr">
        <is>
          <t>2. Takuuvaraus perustuu arvioon – tarkista varausprosentti vähintään kerran vuodessa.</t>
        </is>
      </c>
      <c r="C26" s="32" t="n"/>
      <c r="D26" s="32" t="n"/>
      <c r="E26" s="32" t="n"/>
      <c r="F26" s="13" t="n"/>
    </row>
    <row r="27" ht="20" customHeight="1">
      <c r="B27" s="31" t="inlineStr">
        <is>
          <t>3. Toteutuneet takuukulut tulee kirjata sitä mukaa kun kustannukset syntyvät.</t>
        </is>
      </c>
      <c r="C27" s="32" t="n"/>
      <c r="D27" s="32" t="n"/>
      <c r="E27" s="32" t="n"/>
      <c r="F27" s="13" t="n"/>
    </row>
    <row r="28" ht="20" customHeight="1">
      <c r="B28" s="33" t="inlineStr">
        <is>
          <t>4. Varauksen riittävyys tarkistetaan tilinpäätöksessä – ylijäämävaraus tuloutetaan.</t>
        </is>
      </c>
      <c r="C28" s="32" t="n"/>
      <c r="D28" s="32" t="n"/>
      <c r="E28" s="32" t="n"/>
      <c r="F28" s="13" t="n"/>
    </row>
    <row r="29" ht="20" customHeight="1">
      <c r="B29" s="31" t="inlineStr">
        <is>
          <t>5. Kirjanpitolaki (1336/1997) 3 luku 3 § – varovaisuusperiaate edellyttää tunnettujen vastuiden kirjaamisen.</t>
        </is>
      </c>
      <c r="C29" s="32" t="n"/>
      <c r="D29" s="32" t="n"/>
      <c r="E29" s="32" t="n"/>
      <c r="F29" s="13" t="n"/>
    </row>
    <row r="30" ht="20" customHeight="1">
      <c r="B30" s="33" t="inlineStr">
        <is>
          <t>6. ALV-huomio: takuukuluihin lisätään ALV 25,5 %, mutta varaus lasketaan nettohinnasta.</t>
        </is>
      </c>
      <c r="C30" s="32" t="n"/>
      <c r="D30" s="32" t="n"/>
      <c r="E30" s="32" t="n"/>
      <c r="F30" s="13" t="n"/>
    </row>
    <row r="31" ht="20" customHeight="1">
      <c r="B31" s="31" t="inlineStr">
        <is>
          <t>7. Yhteenveto-välilehti päivittyy automaattisesti Takuuvaraus-välilehden tietojen perusteella.</t>
        </is>
      </c>
      <c r="C31" s="32" t="n"/>
      <c r="D31" s="32" t="n"/>
      <c r="E31" s="32" t="n"/>
      <c r="F31" s="13" t="n"/>
    </row>
    <row r="32" ht="20" customHeight="1">
      <c r="B32" s="33" t="inlineStr">
        <is>
          <t>8. Oletukset-välilehdellä voit tarkistaa ja dokumentoida laskentaperiaatteet.</t>
        </is>
      </c>
      <c r="C32" s="32" t="n"/>
      <c r="D32" s="32" t="n"/>
      <c r="E32" s="32" t="n"/>
      <c r="F32" s="13" t="n"/>
    </row>
  </sheetData>
  <mergeCells count="10">
    <mergeCell ref="A1:F1"/>
    <mergeCell ref="B4:F4"/>
    <mergeCell ref="B25:F25"/>
    <mergeCell ref="B26:F26"/>
    <mergeCell ref="B27:F27"/>
    <mergeCell ref="B28:F28"/>
    <mergeCell ref="B29:F29"/>
    <mergeCell ref="B30:F30"/>
    <mergeCell ref="B31:F31"/>
    <mergeCell ref="B32:F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2026-06-05T09:19:28Z</dcterms:created>
  <dcterms:modified xmlns:dcterms="http://purl.org/dc/terms/" xmlns:xsi="http://www.w3.org/2001/XMLSchema-instance" xsi:type="dcterms:W3CDTF">2026-06-05T09:19:28Z</dcterms:modified>
</cp:coreProperties>
</file>